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8b7564ccef5e2dc/デスクトップ/"/>
    </mc:Choice>
  </mc:AlternateContent>
  <xr:revisionPtr revIDLastSave="19" documentId="8_{B348ECD1-F9CE-4907-BC7D-FC61CFDB19CE}" xr6:coauthVersionLast="47" xr6:coauthVersionMax="47" xr10:uidLastSave="{C493DB88-4522-413C-8437-761DBBD44AF7}"/>
  <bookViews>
    <workbookView xWindow="-98" yWindow="-98" windowWidth="20715" windowHeight="13276" firstSheet="1" activeTab="1" xr2:uid="{91B1CCDF-EC6B-4F08-8B02-75AF667A8906}"/>
  </bookViews>
  <sheets>
    <sheet name="元" sheetId="1" state="hidden" r:id="rId1"/>
    <sheet name="20220201" sheetId="5" r:id="rId2"/>
  </sheets>
  <definedNames>
    <definedName name="_xlnm.Print_Area" localSheetId="1">'20220201'!$A$1:$L$20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5" l="1"/>
  <c r="J14" i="5" s="1"/>
  <c r="G13" i="5"/>
  <c r="G12" i="5"/>
  <c r="I8" i="5"/>
  <c r="I7" i="5"/>
  <c r="I6" i="5"/>
  <c r="D18" i="5" s="1"/>
  <c r="M5" i="1"/>
  <c r="K10" i="1" s="1"/>
  <c r="I5" i="1"/>
  <c r="I6" i="1"/>
  <c r="I4" i="1"/>
  <c r="D16" i="1"/>
  <c r="G10" i="1"/>
  <c r="G11" i="1" s="1"/>
  <c r="F16" i="1" s="1"/>
  <c r="J12" i="5" l="1"/>
  <c r="J13" i="5"/>
  <c r="F18" i="5"/>
  <c r="J18" i="5" s="1"/>
  <c r="M12" i="1"/>
  <c r="M11" i="1"/>
  <c r="M10" i="1"/>
  <c r="K12" i="1"/>
  <c r="K11" i="1"/>
  <c r="J16" i="1"/>
  <c r="P8" i="1"/>
  <c r="P9" i="1" s="1"/>
  <c r="L13" i="5" l="1"/>
  <c r="L12" i="5"/>
  <c r="L14" i="5"/>
  <c r="J17" i="1"/>
  <c r="J18" i="1"/>
  <c r="J19" i="5" l="1"/>
  <c r="J20" i="5" s="1"/>
</calcChain>
</file>

<file path=xl/sharedStrings.xml><?xml version="1.0" encoding="utf-8"?>
<sst xmlns="http://schemas.openxmlformats.org/spreadsheetml/2006/main" count="108" uniqueCount="69">
  <si>
    <t>事業復活支援金</t>
    <rPh sb="0" eb="7">
      <t>ジギョウフッカツシエンキン</t>
    </rPh>
    <phoneticPr fontId="2"/>
  </si>
  <si>
    <t>法人</t>
    <rPh sb="0" eb="2">
      <t>ホウジン</t>
    </rPh>
    <phoneticPr fontId="2"/>
  </si>
  <si>
    <t>売上高</t>
    <rPh sb="0" eb="3">
      <t>ウリアゲダカ</t>
    </rPh>
    <phoneticPr fontId="2"/>
  </si>
  <si>
    <t>11月</t>
    <rPh sb="2" eb="3">
      <t>ツキ</t>
    </rPh>
    <phoneticPr fontId="2"/>
  </si>
  <si>
    <t>12月</t>
  </si>
  <si>
    <t>1月</t>
  </si>
  <si>
    <t>2月</t>
  </si>
  <si>
    <t>3月</t>
  </si>
  <si>
    <t>2018年-2019年</t>
    <rPh sb="4" eb="5">
      <t>ネン</t>
    </rPh>
    <rPh sb="10" eb="11">
      <t>ネン</t>
    </rPh>
    <phoneticPr fontId="2"/>
  </si>
  <si>
    <t>2019年-2020年</t>
    <rPh sb="4" eb="5">
      <t>ネン</t>
    </rPh>
    <rPh sb="10" eb="11">
      <t>ネン</t>
    </rPh>
    <phoneticPr fontId="2"/>
  </si>
  <si>
    <t>2020年-2021年</t>
    <rPh sb="4" eb="5">
      <t>ネン</t>
    </rPh>
    <rPh sb="10" eb="11">
      <t>ネン</t>
    </rPh>
    <phoneticPr fontId="2"/>
  </si>
  <si>
    <t>基準期間</t>
    <rPh sb="0" eb="4">
      <t>キジュンキカン</t>
    </rPh>
    <phoneticPr fontId="2"/>
  </si>
  <si>
    <t>対象月</t>
    <rPh sb="0" eb="3">
      <t>タイショウツキ</t>
    </rPh>
    <phoneticPr fontId="2"/>
  </si>
  <si>
    <t>選択１</t>
    <rPh sb="0" eb="2">
      <t>センタク</t>
    </rPh>
    <phoneticPr fontId="2"/>
  </si>
  <si>
    <t>選択２</t>
    <rPh sb="0" eb="2">
      <t>センタク</t>
    </rPh>
    <phoneticPr fontId="2"/>
  </si>
  <si>
    <t>プルダウンリストから選ぶ</t>
    <rPh sb="10" eb="11">
      <t>エラ</t>
    </rPh>
    <phoneticPr fontId="2"/>
  </si>
  <si>
    <t>算出式</t>
    <rPh sb="0" eb="3">
      <t>サンシュツシキ</t>
    </rPh>
    <phoneticPr fontId="2"/>
  </si>
  <si>
    <t>基準期間売上高</t>
    <rPh sb="0" eb="7">
      <t>キジュンキカンウリアゲダカ</t>
    </rPh>
    <phoneticPr fontId="2"/>
  </si>
  <si>
    <t>ー</t>
    <phoneticPr fontId="2"/>
  </si>
  <si>
    <t>対象月売上高</t>
    <rPh sb="0" eb="6">
      <t>タイショウツキウリアゲダカ</t>
    </rPh>
    <phoneticPr fontId="2"/>
  </si>
  <si>
    <t>×</t>
    <phoneticPr fontId="2"/>
  </si>
  <si>
    <t>＝</t>
    <phoneticPr fontId="2"/>
  </si>
  <si>
    <t>決算年度</t>
    <rPh sb="0" eb="2">
      <t>ケッサン</t>
    </rPh>
    <rPh sb="2" eb="4">
      <t>ネンド</t>
    </rPh>
    <phoneticPr fontId="2"/>
  </si>
  <si>
    <t>単位：万円</t>
    <rPh sb="0" eb="2">
      <t>タンイ</t>
    </rPh>
    <rPh sb="3" eb="5">
      <t>マンエン</t>
    </rPh>
    <phoneticPr fontId="2"/>
  </si>
  <si>
    <t>万円</t>
    <rPh sb="0" eb="2">
      <t>マンエン</t>
    </rPh>
    <phoneticPr fontId="2"/>
  </si>
  <si>
    <t>2021年-2022年</t>
    <rPh sb="4" eb="5">
      <t>ネン</t>
    </rPh>
    <rPh sb="10" eb="11">
      <t>ネン</t>
    </rPh>
    <phoneticPr fontId="2"/>
  </si>
  <si>
    <t>1月13日現在</t>
    <rPh sb="1" eb="2">
      <t>ガツ</t>
    </rPh>
    <rPh sb="4" eb="5">
      <t>ニチ</t>
    </rPh>
    <rPh sb="5" eb="7">
      <t>ゲンザイ</t>
    </rPh>
    <phoneticPr fontId="2"/>
  </si>
  <si>
    <t>上限判定
売上高</t>
    <rPh sb="0" eb="2">
      <t>ジョウゲン</t>
    </rPh>
    <rPh sb="2" eb="4">
      <t>ハンテイ</t>
    </rPh>
    <rPh sb="5" eb="8">
      <t>ウリアゲダカ</t>
    </rPh>
    <phoneticPr fontId="2"/>
  </si>
  <si>
    <t>万円</t>
    <rPh sb="0" eb="2">
      <t>マンエン</t>
    </rPh>
    <phoneticPr fontId="2"/>
  </si>
  <si>
    <t>基準期間の内、選択した売上高</t>
    <rPh sb="0" eb="4">
      <t>キジュンキカン</t>
    </rPh>
    <rPh sb="5" eb="6">
      <t>ウチ</t>
    </rPh>
    <rPh sb="7" eb="9">
      <t>センタク</t>
    </rPh>
    <rPh sb="11" eb="14">
      <t>ウリアゲダカ</t>
    </rPh>
    <phoneticPr fontId="2"/>
  </si>
  <si>
    <t>上記の対象月の売上高</t>
    <rPh sb="0" eb="2">
      <t>ジョウキ</t>
    </rPh>
    <rPh sb="3" eb="5">
      <t>タイショウ</t>
    </rPh>
    <rPh sb="5" eb="6">
      <t>ツキ</t>
    </rPh>
    <rPh sb="7" eb="9">
      <t>ウリアゲ</t>
    </rPh>
    <rPh sb="9" eb="10">
      <t>ダカ</t>
    </rPh>
    <phoneticPr fontId="2"/>
  </si>
  <si>
    <t>左期間
合計</t>
    <rPh sb="0" eb="3">
      <t>ヒダリキカン</t>
    </rPh>
    <rPh sb="4" eb="6">
      <t>ゴウケイ</t>
    </rPh>
    <phoneticPr fontId="2"/>
  </si>
  <si>
    <t>上限額</t>
    <rPh sb="0" eb="3">
      <t>ジョウゲンガク</t>
    </rPh>
    <phoneticPr fontId="2"/>
  </si>
  <si>
    <t>いずれか少ない方</t>
    <rPh sb="4" eb="5">
      <t>スク</t>
    </rPh>
    <rPh sb="7" eb="8">
      <t>ホウ</t>
    </rPh>
    <phoneticPr fontId="2"/>
  </si>
  <si>
    <t>Ａ</t>
    <phoneticPr fontId="2"/>
  </si>
  <si>
    <t>B</t>
    <phoneticPr fontId="2"/>
  </si>
  <si>
    <t>C</t>
    <phoneticPr fontId="2"/>
  </si>
  <si>
    <t>想定される支援金（概算）</t>
    <rPh sb="0" eb="2">
      <t>ソウテイ</t>
    </rPh>
    <rPh sb="5" eb="8">
      <t>シエンキン</t>
    </rPh>
    <rPh sb="9" eb="11">
      <t>ガイサン</t>
    </rPh>
    <phoneticPr fontId="2"/>
  </si>
  <si>
    <t>選択</t>
    <rPh sb="0" eb="2">
      <t>センタク</t>
    </rPh>
    <phoneticPr fontId="2"/>
  </si>
  <si>
    <t>5億円超</t>
    <rPh sb="1" eb="4">
      <t>オクエンチョウ</t>
    </rPh>
    <phoneticPr fontId="2"/>
  </si>
  <si>
    <t>1億円以下</t>
    <rPh sb="1" eb="5">
      <t>オクエンイカ</t>
    </rPh>
    <phoneticPr fontId="2"/>
  </si>
  <si>
    <t>選択上限判定
売上高</t>
    <rPh sb="0" eb="2">
      <t>センタク</t>
    </rPh>
    <rPh sb="2" eb="4">
      <t>ジョウゲン</t>
    </rPh>
    <rPh sb="4" eb="6">
      <t>ハンテイ</t>
    </rPh>
    <rPh sb="7" eb="9">
      <t>ウリアゲ</t>
    </rPh>
    <rPh sb="9" eb="10">
      <t>ダカ</t>
    </rPh>
    <phoneticPr fontId="2"/>
  </si>
  <si>
    <t>2020年-2021年</t>
  </si>
  <si>
    <t>1億円超
5億円以下</t>
    <rPh sb="1" eb="4">
      <t>オクエンチョウ</t>
    </rPh>
    <rPh sb="6" eb="10">
      <t>オクエンイカ</t>
    </rPh>
    <phoneticPr fontId="2"/>
  </si>
  <si>
    <t>上限額判定
売上高区分</t>
    <rPh sb="0" eb="2">
      <t>ジョウゲン</t>
    </rPh>
    <rPh sb="2" eb="3">
      <t>ガク</t>
    </rPh>
    <rPh sb="3" eb="5">
      <t>ハンテイ</t>
    </rPh>
    <rPh sb="6" eb="8">
      <t>ウリアゲ</t>
    </rPh>
    <rPh sb="8" eb="9">
      <t>ダカ</t>
    </rPh>
    <rPh sb="9" eb="11">
      <t>クブン</t>
    </rPh>
    <phoneticPr fontId="2"/>
  </si>
  <si>
    <t>50％以上</t>
    <rPh sb="3" eb="5">
      <t>イジョウ</t>
    </rPh>
    <phoneticPr fontId="2"/>
  </si>
  <si>
    <t>30％以上
50％未満</t>
    <rPh sb="3" eb="5">
      <t>イジョウ</t>
    </rPh>
    <rPh sb="9" eb="11">
      <t>ミマン</t>
    </rPh>
    <phoneticPr fontId="2"/>
  </si>
  <si>
    <t>自己責任で使ってください</t>
    <rPh sb="0" eb="4">
      <t>ジコセキニン</t>
    </rPh>
    <rPh sb="5" eb="6">
      <t>ツカ</t>
    </rPh>
    <phoneticPr fontId="2"/>
  </si>
  <si>
    <t>必ず検算してください</t>
    <rPh sb="0" eb="1">
      <t>カナラ</t>
    </rPh>
    <rPh sb="2" eb="4">
      <t>ケンザン</t>
    </rPh>
    <phoneticPr fontId="2"/>
  </si>
  <si>
    <t>判定</t>
    <rPh sb="0" eb="2">
      <t>ハンテイ</t>
    </rPh>
    <phoneticPr fontId="2"/>
  </si>
  <si>
    <t>減少割合</t>
    <rPh sb="0" eb="4">
      <t>ゲンショウワリアイ</t>
    </rPh>
    <phoneticPr fontId="2"/>
  </si>
  <si>
    <t>30％未満</t>
    <rPh sb="3" eb="5">
      <t>ミマン</t>
    </rPh>
    <phoneticPr fontId="2"/>
  </si>
  <si>
    <t>A</t>
    <phoneticPr fontId="2"/>
  </si>
  <si>
    <t>入力</t>
    <rPh sb="0" eb="2">
      <t>ニュウリョク</t>
    </rPh>
    <phoneticPr fontId="2"/>
  </si>
  <si>
    <t>単位：千円</t>
    <rPh sb="0" eb="2">
      <t>タンイ</t>
    </rPh>
    <rPh sb="3" eb="4">
      <t>セン</t>
    </rPh>
    <rPh sb="4" eb="5">
      <t>エン</t>
    </rPh>
    <phoneticPr fontId="2"/>
  </si>
  <si>
    <t>千円</t>
    <rPh sb="0" eb="1">
      <t>セン</t>
    </rPh>
    <rPh sb="1" eb="2">
      <t>エン</t>
    </rPh>
    <phoneticPr fontId="2"/>
  </si>
  <si>
    <t>➡</t>
    <phoneticPr fontId="2"/>
  </si>
  <si>
    <t>事業復活支援金【法人】想定シミュレーション</t>
    <rPh sb="0" eb="7">
      <t>ジギョウフッカツシエンキン</t>
    </rPh>
    <rPh sb="11" eb="13">
      <t>ソウテイ</t>
    </rPh>
    <phoneticPr fontId="2"/>
  </si>
  <si>
    <t>基準期間
合計収入</t>
    <rPh sb="0" eb="4">
      <t>キジュンキカン</t>
    </rPh>
    <rPh sb="5" eb="7">
      <t>ゴウケイ</t>
    </rPh>
    <rPh sb="7" eb="9">
      <t>シュウニュウ</t>
    </rPh>
    <phoneticPr fontId="2"/>
  </si>
  <si>
    <t>年間法人
事業収入</t>
    <rPh sb="0" eb="2">
      <t>ネンカン</t>
    </rPh>
    <rPh sb="2" eb="4">
      <t>ホウジン</t>
    </rPh>
    <rPh sb="5" eb="7">
      <t>ジギョウ</t>
    </rPh>
    <rPh sb="7" eb="9">
      <t>シュウニュウ</t>
    </rPh>
    <phoneticPr fontId="2"/>
  </si>
  <si>
    <t>法人事業
収入減少率</t>
    <rPh sb="0" eb="2">
      <t>ホウジン</t>
    </rPh>
    <rPh sb="2" eb="4">
      <t>ジギョウ</t>
    </rPh>
    <rPh sb="5" eb="7">
      <t>シュウニュウ</t>
    </rPh>
    <rPh sb="7" eb="10">
      <t>ゲンショウリツ</t>
    </rPh>
    <phoneticPr fontId="2"/>
  </si>
  <si>
    <t>年間法人事業収入区分</t>
    <rPh sb="0" eb="8">
      <t>ネンカンホウジンジギョウシュウニュウ</t>
    </rPh>
    <rPh sb="8" eb="10">
      <t>クブン</t>
    </rPh>
    <phoneticPr fontId="2"/>
  </si>
  <si>
    <t>基準月を選択</t>
    <rPh sb="0" eb="3">
      <t>キジュンツキ</t>
    </rPh>
    <rPh sb="4" eb="6">
      <t>センタク</t>
    </rPh>
    <phoneticPr fontId="2"/>
  </si>
  <si>
    <t>基準期間合計事業収入</t>
    <rPh sb="0" eb="2">
      <t>キジュン</t>
    </rPh>
    <rPh sb="2" eb="4">
      <t>キカン</t>
    </rPh>
    <rPh sb="4" eb="6">
      <t>ゴウケイ</t>
    </rPh>
    <rPh sb="6" eb="8">
      <t>ジギョウ</t>
    </rPh>
    <rPh sb="8" eb="10">
      <t>シュウニュウ</t>
    </rPh>
    <phoneticPr fontId="2"/>
  </si>
  <si>
    <t>対象月事業収入</t>
    <rPh sb="0" eb="2">
      <t>タイショウ</t>
    </rPh>
    <rPh sb="2" eb="3">
      <t>ツキ</t>
    </rPh>
    <rPh sb="3" eb="5">
      <t>ジギョウ</t>
    </rPh>
    <rPh sb="5" eb="7">
      <t>シュウニュウ</t>
    </rPh>
    <phoneticPr fontId="2"/>
  </si>
  <si>
    <t>選択結果</t>
    <rPh sb="0" eb="4">
      <t>センタクケッカ</t>
    </rPh>
    <phoneticPr fontId="2"/>
  </si>
  <si>
    <t>対象月売上高</t>
    <rPh sb="0" eb="2">
      <t>タイショウ</t>
    </rPh>
    <rPh sb="2" eb="3">
      <t>ツキ</t>
    </rPh>
    <rPh sb="3" eb="5">
      <t>ウリアゲ</t>
    </rPh>
    <rPh sb="5" eb="6">
      <t>ダカ</t>
    </rPh>
    <phoneticPr fontId="2"/>
  </si>
  <si>
    <t>基準月売上高</t>
    <rPh sb="0" eb="3">
      <t>キジュンツキ</t>
    </rPh>
    <rPh sb="3" eb="6">
      <t>ウリアゲダカ</t>
    </rPh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</si>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</sst>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>
      <alignment vertical="center"/>
    </xf>
    <xf numFmtId="38" fontId="4" fillId="4" borderId="0" xfId="1" applyFont="1" applyFill="1">
      <alignment vertical="center"/>
    </xf>
    <xf numFmtId="38" fontId="6" fillId="3" borderId="0" xfId="1" applyFont="1" applyFill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4" fillId="2" borderId="1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38" fontId="5" fillId="0" borderId="0" xfId="1" applyFont="1" applyAlignment="1">
      <alignment horizontal="left" vertical="center"/>
    </xf>
    <xf numFmtId="0" fontId="5" fillId="0" borderId="3" xfId="0" applyFont="1" applyBorder="1">
      <alignment vertical="center"/>
    </xf>
    <xf numFmtId="38" fontId="4" fillId="5" borderId="0" xfId="1" applyFont="1" applyFill="1">
      <alignment vertical="center"/>
    </xf>
    <xf numFmtId="38" fontId="4" fillId="0" borderId="0" xfId="1" applyFont="1" applyAlignment="1">
      <alignment horizontal="right" vertical="center" wrapText="1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176" fontId="7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top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 wrapText="1"/>
    </xf>
    <xf numFmtId="176" fontId="4" fillId="0" borderId="0" xfId="1" applyNumberFormat="1" applyFont="1">
      <alignment vertical="center"/>
    </xf>
    <xf numFmtId="176" fontId="5" fillId="0" borderId="3" xfId="0" applyNumberFormat="1" applyFont="1" applyBorder="1">
      <alignment vertical="center"/>
    </xf>
    <xf numFmtId="176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vertical="top"/>
    </xf>
    <xf numFmtId="176" fontId="5" fillId="0" borderId="0" xfId="1" applyNumberFormat="1" applyFont="1" applyAlignment="1">
      <alignment horizontal="center" vertical="center"/>
    </xf>
    <xf numFmtId="176" fontId="7" fillId="0" borderId="0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176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176" fontId="9" fillId="0" borderId="0" xfId="0" applyNumberFormat="1" applyFont="1">
      <alignment vertical="center"/>
    </xf>
    <xf numFmtId="176" fontId="7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2" borderId="12" xfId="0" quotePrefix="1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Alignment="1">
      <alignment horizontal="right" wrapText="1"/>
    </xf>
    <xf numFmtId="176" fontId="4" fillId="0" borderId="0" xfId="0" applyNumberFormat="1" applyFont="1" applyAlignment="1">
      <alignment horizontal="right" wrapText="1"/>
    </xf>
    <xf numFmtId="176" fontId="4" fillId="0" borderId="0" xfId="0" applyNumberFormat="1" applyFont="1" applyAlignment="1">
      <alignment horizontal="center" wrapText="1"/>
    </xf>
    <xf numFmtId="176" fontId="7" fillId="0" borderId="0" xfId="0" applyNumberFormat="1" applyFont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5" fillId="0" borderId="12" xfId="0" applyNumberFormat="1" applyFont="1" applyBorder="1">
      <alignment vertical="center"/>
    </xf>
    <xf numFmtId="176" fontId="4" fillId="0" borderId="0" xfId="1" applyNumberFormat="1" applyFont="1" applyAlignment="1">
      <alignment horizontal="center" wrapText="1"/>
    </xf>
    <xf numFmtId="176" fontId="10" fillId="0" borderId="0" xfId="0" applyNumberFormat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 wrapText="1"/>
    </xf>
    <xf numFmtId="176" fontId="12" fillId="0" borderId="0" xfId="0" applyNumberFormat="1" applyFont="1" applyAlignment="1">
      <alignment horizontal="center" wrapText="1"/>
    </xf>
    <xf numFmtId="176" fontId="5" fillId="0" borderId="0" xfId="0" applyNumberFormat="1" applyFont="1" applyBorder="1">
      <alignment vertical="center"/>
    </xf>
    <xf numFmtId="176" fontId="4" fillId="7" borderId="4" xfId="1" applyNumberFormat="1" applyFont="1" applyFill="1" applyBorder="1" applyAlignment="1">
      <alignment vertical="center" shrinkToFit="1"/>
    </xf>
    <xf numFmtId="176" fontId="4" fillId="7" borderId="5" xfId="1" applyNumberFormat="1" applyFont="1" applyFill="1" applyBorder="1" applyAlignment="1">
      <alignment vertical="center" shrinkToFit="1"/>
    </xf>
    <xf numFmtId="176" fontId="4" fillId="7" borderId="5" xfId="1" applyNumberFormat="1" applyFont="1" applyFill="1" applyBorder="1" applyAlignment="1" applyProtection="1">
      <alignment vertical="center" shrinkToFit="1"/>
    </xf>
    <xf numFmtId="176" fontId="4" fillId="7" borderId="6" xfId="1" applyNumberFormat="1" applyFont="1" applyFill="1" applyBorder="1" applyAlignment="1">
      <alignment vertical="center" shrinkToFit="1"/>
    </xf>
    <xf numFmtId="176" fontId="4" fillId="7" borderId="7" xfId="1" applyNumberFormat="1" applyFont="1" applyFill="1" applyBorder="1" applyAlignment="1">
      <alignment vertical="center" shrinkToFit="1"/>
    </xf>
    <xf numFmtId="176" fontId="4" fillId="7" borderId="0" xfId="1" applyNumberFormat="1" applyFont="1" applyFill="1" applyBorder="1" applyAlignment="1">
      <alignment vertical="center" shrinkToFit="1"/>
    </xf>
    <xf numFmtId="176" fontId="4" fillId="7" borderId="8" xfId="1" applyNumberFormat="1" applyFont="1" applyFill="1" applyBorder="1" applyAlignment="1">
      <alignment vertical="center" shrinkToFit="1"/>
    </xf>
    <xf numFmtId="176" fontId="6" fillId="6" borderId="9" xfId="1" applyNumberFormat="1" applyFont="1" applyFill="1" applyBorder="1" applyAlignment="1">
      <alignment vertical="center" shrinkToFit="1"/>
    </xf>
    <xf numFmtId="176" fontId="6" fillId="6" borderId="10" xfId="1" applyNumberFormat="1" applyFont="1" applyFill="1" applyBorder="1" applyAlignment="1">
      <alignment vertical="center" shrinkToFit="1"/>
    </xf>
    <xf numFmtId="176" fontId="6" fillId="6" borderId="11" xfId="1" applyNumberFormat="1" applyFont="1" applyFill="1" applyBorder="1" applyAlignment="1">
      <alignment vertical="center" shrinkToFit="1"/>
    </xf>
    <xf numFmtId="176" fontId="4" fillId="0" borderId="0" xfId="1" applyNumberFormat="1" applyFont="1" applyFill="1" applyAlignment="1">
      <alignment vertical="center" shrinkToFit="1"/>
    </xf>
    <xf numFmtId="176" fontId="4" fillId="7" borderId="14" xfId="1" applyNumberFormat="1" applyFont="1" applyFill="1" applyBorder="1" applyAlignment="1">
      <alignment vertical="center" shrinkToFit="1"/>
    </xf>
    <xf numFmtId="176" fontId="4" fillId="7" borderId="15" xfId="1" applyNumberFormat="1" applyFont="1" applyFill="1" applyBorder="1" applyAlignment="1">
      <alignment vertical="center" shrinkToFit="1"/>
    </xf>
    <xf numFmtId="176" fontId="4" fillId="7" borderId="16" xfId="1" applyNumberFormat="1" applyFont="1" applyFill="1" applyBorder="1" applyAlignment="1">
      <alignment vertical="center" shrinkToFit="1"/>
    </xf>
    <xf numFmtId="176" fontId="4" fillId="8" borderId="14" xfId="1" applyNumberFormat="1" applyFont="1" applyFill="1" applyBorder="1" applyAlignment="1">
      <alignment horizontal="center" vertical="center" shrinkToFit="1"/>
    </xf>
    <xf numFmtId="176" fontId="6" fillId="6" borderId="16" xfId="1" applyNumberFormat="1" applyFont="1" applyFill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176" fontId="7" fillId="0" borderId="0" xfId="0" applyNumberFormat="1" applyFont="1" applyAlignment="1">
      <alignment vertical="center" shrinkToFit="1"/>
    </xf>
    <xf numFmtId="176" fontId="7" fillId="0" borderId="0" xfId="1" applyNumberFormat="1" applyFont="1" applyAlignment="1">
      <alignment horizontal="right" vertical="center" shrinkToFit="1"/>
    </xf>
    <xf numFmtId="176" fontId="7" fillId="0" borderId="17" xfId="1" applyNumberFormat="1" applyFont="1" applyBorder="1" applyAlignment="1">
      <alignment horizontal="right" vertical="center" shrinkToFit="1"/>
    </xf>
    <xf numFmtId="38" fontId="4" fillId="0" borderId="0" xfId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4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89647</xdr:colOff>
      <xdr:row>0</xdr:row>
      <xdr:rowOff>207309</xdr:rowOff>
    </xdr:from>
    <xdr:to>
      <xdr:col>16</xdr:col>
      <xdr:colOff>672353</xdr:colOff>
      <xdr:row>3</xdr:row>
      <xdr:rowOff>263338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3D3CC0-541D-4CF9-B5EF-0DCEFFADF8F2}"/>
            </a:ext>
          </a:extLst>
        </xdr:cNvPr>
        <xdr:cNvSpPr txBox="1"/>
      </xdr:nvSpPr>
      <xdr:spPr>
        <a:xfrm>
          <a:off x="9917206" y="207309"/>
          <a:ext cx="5294780" cy="1389529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</a:rPr>
            <a:t>入力順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①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グレー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に過去売上高（各月、決算）を入力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②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グリーン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に対象５</a:t>
          </a:r>
          <a:r>
            <a:rPr kumimoji="1" lang="ja-JP" alt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（経過</a:t>
          </a:r>
          <a:r>
            <a:rPr kumimoji="1" lang="ja-JP" altLang="ja-JP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２＋</a:t>
          </a:r>
          <a:r>
            <a:rPr kumimoji="1" lang="ja-JP" alt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ja-JP" altLang="ja-JP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200" b="1">
              <a:solidFill>
                <a:schemeClr val="bg1"/>
              </a:solidFill>
            </a:rPr>
            <a:t>か月間売上高を入力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③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イエロー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で、選択１・選択２よりプルダウンリストから選択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0</xdr:row>
      <xdr:rowOff>447676</xdr:rowOff>
    </xdr:from>
    <xdr:to>
      <xdr:col>5</xdr:col>
      <xdr:colOff>290512</xdr:colOff>
      <xdr:row>4</xdr:row>
      <xdr:rowOff>4762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8DC97C-4CAD-4FB2-9C9C-3FC1C394DEE5}"/>
            </a:ext>
          </a:extLst>
        </xdr:cNvPr>
        <xdr:cNvSpPr txBox="1"/>
      </xdr:nvSpPr>
      <xdr:spPr>
        <a:xfrm>
          <a:off x="128586" y="447676"/>
          <a:ext cx="4914901" cy="1266824"/>
        </a:xfrm>
        <a:prstGeom prst="rect">
          <a:avLst/>
        </a:prstGeom>
        <a:solidFill>
          <a:schemeClr val="accent5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</a:rPr>
            <a:t>入力順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①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グレー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に売上高（各月値、決算値）を入力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②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グリーン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に対象月 ５ か月売上高を入力</a:t>
          </a:r>
          <a:endParaRPr kumimoji="1" lang="en-US" altLang="ja-JP" sz="1200" b="1">
            <a:solidFill>
              <a:schemeClr val="bg1"/>
            </a:solidFill>
          </a:endParaRPr>
        </a:p>
        <a:p>
          <a:r>
            <a:rPr kumimoji="1" lang="ja-JP" altLang="en-US" sz="1200" b="1">
              <a:solidFill>
                <a:schemeClr val="bg1"/>
              </a:solidFill>
            </a:rPr>
            <a:t>③　網掛け</a:t>
          </a:r>
          <a:r>
            <a:rPr kumimoji="1" lang="en-US" altLang="ja-JP" sz="1200" b="1">
              <a:solidFill>
                <a:schemeClr val="bg1"/>
              </a:solidFill>
            </a:rPr>
            <a:t>(</a:t>
          </a:r>
          <a:r>
            <a:rPr kumimoji="1" lang="ja-JP" altLang="en-US" sz="1200" b="1">
              <a:solidFill>
                <a:schemeClr val="bg1"/>
              </a:solidFill>
            </a:rPr>
            <a:t>イエロー</a:t>
          </a:r>
          <a:r>
            <a:rPr kumimoji="1" lang="en-US" altLang="ja-JP" sz="1200" b="1">
              <a:solidFill>
                <a:schemeClr val="bg1"/>
              </a:solidFill>
            </a:rPr>
            <a:t>)</a:t>
          </a:r>
          <a:r>
            <a:rPr kumimoji="1" lang="ja-JP" altLang="en-US" sz="1200" b="1">
              <a:solidFill>
                <a:schemeClr val="bg1"/>
              </a:solidFill>
            </a:rPr>
            <a:t>で、選択１・２よりプルダウンから選択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66675</xdr:colOff>
      <xdr:row>1</xdr:row>
      <xdr:rowOff>9525</xdr:rowOff>
    </xdr:from>
    <xdr:to>
      <xdr:col>11</xdr:col>
      <xdr:colOff>742950</xdr:colOff>
      <xdr:row>3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10E182-08C0-42F5-A854-5ED2012B5500}"/>
            </a:ext>
          </a:extLst>
        </xdr:cNvPr>
        <xdr:cNvSpPr txBox="1"/>
      </xdr:nvSpPr>
      <xdr:spPr>
        <a:xfrm>
          <a:off x="8992961" y="465365"/>
          <a:ext cx="2424793" cy="921204"/>
        </a:xfrm>
        <a:prstGeom prst="rect">
          <a:avLst/>
        </a:prstGeom>
        <a:solidFill>
          <a:schemeClr val="accent2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000" b="1" i="0" u="dbl" strike="noStrike" baseline="0">
              <a:solidFill>
                <a:schemeClr val="tx1"/>
              </a:solidFill>
              <a:effectLst/>
              <a:uFillTx/>
              <a:latin typeface="+mn-lt"/>
              <a:ea typeface="+mn-ea"/>
              <a:cs typeface="+mn-cs"/>
            </a:rPr>
            <a:t>自己責任により使用すること</a:t>
          </a:r>
          <a:endParaRPr lang="en-US" altLang="ja-JP" sz="1000" b="1" i="0" u="dbl" strike="noStrike" baseline="0">
            <a:solidFill>
              <a:schemeClr val="tx1"/>
            </a:solidFill>
            <a:effectLst/>
            <a:uFillTx/>
            <a:latin typeface="+mn-lt"/>
            <a:ea typeface="+mn-ea"/>
            <a:cs typeface="+mn-cs"/>
          </a:endParaRPr>
        </a:p>
        <a:p>
          <a:pPr algn="ctr"/>
          <a:r>
            <a:rPr lang="ja-JP" altLang="en-US" sz="1000" b="1" i="0" u="dbl" strike="noStrike" baseline="0">
              <a:solidFill>
                <a:schemeClr val="tx1"/>
              </a:solidFill>
              <a:effectLst/>
              <a:uFillTx/>
              <a:latin typeface="+mn-lt"/>
              <a:ea typeface="+mn-ea"/>
              <a:cs typeface="+mn-cs"/>
            </a:rPr>
            <a:t>シミュレーション結果の責任</a:t>
          </a:r>
          <a:endParaRPr lang="en-US" altLang="ja-JP" sz="1000" b="1" i="0" u="dbl" strike="noStrike" baseline="0">
            <a:solidFill>
              <a:schemeClr val="tx1"/>
            </a:solidFill>
            <a:effectLst/>
            <a:uFillTx/>
            <a:latin typeface="+mn-lt"/>
            <a:ea typeface="+mn-ea"/>
            <a:cs typeface="+mn-cs"/>
          </a:endParaRPr>
        </a:p>
        <a:p>
          <a:pPr algn="ctr"/>
          <a:r>
            <a:rPr lang="ja-JP" altLang="en-US" sz="1000" b="1" i="0" u="dbl" strike="noStrike" baseline="0">
              <a:solidFill>
                <a:schemeClr val="tx1"/>
              </a:solidFill>
              <a:effectLst/>
              <a:uFillTx/>
              <a:latin typeface="+mn-lt"/>
              <a:ea typeface="+mn-ea"/>
              <a:cs typeface="+mn-cs"/>
            </a:rPr>
            <a:t>負いかねます</a:t>
          </a:r>
          <a:endParaRPr lang="en-US" altLang="ja-JP" sz="1000" b="1" u="dbl" baseline="0">
            <a:solidFill>
              <a:schemeClr val="tx1"/>
            </a:solidFill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4D342-4D75-42AE-9D66-306710318476}">
  <dimension ref="A1:P21"/>
  <sheetViews>
    <sheetView zoomScale="85" zoomScaleNormal="85" workbookViewId="0">
      <selection activeCell="D20" sqref="D20:D21"/>
    </sheetView>
  </sheetViews>
  <sheetFormatPr defaultRowHeight="27.95" customHeight="1" x14ac:dyDescent="0.7"/>
  <cols>
    <col min="1" max="1" width="9" style="3"/>
    <col min="2" max="2" width="9.875" style="3" customWidth="1"/>
    <col min="3" max="3" width="16" style="3" customWidth="1"/>
    <col min="4" max="8" width="15.25" style="3" customWidth="1"/>
    <col min="9" max="9" width="11.75" style="3" customWidth="1"/>
    <col min="10" max="10" width="15.25" style="3" customWidth="1"/>
    <col min="11" max="11" width="7.25" style="6" customWidth="1"/>
    <col min="12" max="12" width="10.875" style="3" customWidth="1"/>
    <col min="13" max="13" width="7.375" style="3" customWidth="1"/>
    <col min="14" max="16384" width="9" style="3"/>
  </cols>
  <sheetData>
    <row r="1" spans="1:16" ht="35.65" customHeight="1" x14ac:dyDescent="0.7">
      <c r="B1" s="2" t="s">
        <v>0</v>
      </c>
      <c r="D1" s="3" t="s">
        <v>1</v>
      </c>
      <c r="H1" s="4" t="s">
        <v>26</v>
      </c>
      <c r="J1" s="5" t="s">
        <v>23</v>
      </c>
    </row>
    <row r="2" spans="1:16" ht="27.95" customHeight="1" x14ac:dyDescent="0.8">
      <c r="B2" s="6" t="s">
        <v>2</v>
      </c>
      <c r="D2" s="98"/>
      <c r="E2" s="98"/>
      <c r="F2" s="98"/>
      <c r="G2" s="98"/>
      <c r="H2" s="98"/>
      <c r="J2" s="19" t="s">
        <v>22</v>
      </c>
    </row>
    <row r="3" spans="1:16" s="4" customFormat="1" ht="41.25" customHeight="1" x14ac:dyDescent="0.7">
      <c r="A3" s="33"/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23" t="s">
        <v>31</v>
      </c>
      <c r="J3" s="18" t="s">
        <v>27</v>
      </c>
      <c r="K3" s="6"/>
    </row>
    <row r="4" spans="1:16" ht="27.95" customHeight="1" x14ac:dyDescent="0.7">
      <c r="B4" s="99" t="s">
        <v>11</v>
      </c>
      <c r="C4" s="3" t="s">
        <v>8</v>
      </c>
      <c r="D4" s="22">
        <v>2375</v>
      </c>
      <c r="E4" s="22">
        <v>3529</v>
      </c>
      <c r="F4" s="22">
        <v>1612</v>
      </c>
      <c r="G4" s="22">
        <v>1768</v>
      </c>
      <c r="H4" s="22">
        <v>2224</v>
      </c>
      <c r="I4" s="8">
        <f>SUM(D4:H4)</f>
        <v>11508</v>
      </c>
      <c r="J4" s="22">
        <v>26184</v>
      </c>
    </row>
    <row r="5" spans="1:16" ht="27.95" customHeight="1" x14ac:dyDescent="0.7">
      <c r="B5" s="99"/>
      <c r="C5" s="3" t="s">
        <v>9</v>
      </c>
      <c r="D5" s="22">
        <v>2319</v>
      </c>
      <c r="E5" s="22">
        <v>3402</v>
      </c>
      <c r="F5" s="22">
        <v>1829</v>
      </c>
      <c r="G5" s="22">
        <v>1661</v>
      </c>
      <c r="H5" s="22">
        <v>1718</v>
      </c>
      <c r="I5" s="8">
        <f t="shared" ref="I5:I6" si="0">SUM(D5:H5)</f>
        <v>10929</v>
      </c>
      <c r="J5" s="22">
        <v>23304</v>
      </c>
      <c r="L5" s="34" t="s">
        <v>41</v>
      </c>
      <c r="M5" s="20">
        <f>IF($D$10=$C$4,$J$4,IF($D$10=$C$5,$J$5,IF($D$10=$C$6,$J$6,"エラー")))</f>
        <v>23567</v>
      </c>
    </row>
    <row r="6" spans="1:16" ht="27.95" customHeight="1" x14ac:dyDescent="0.7">
      <c r="B6" s="99"/>
      <c r="C6" s="3" t="s">
        <v>10</v>
      </c>
      <c r="D6" s="22">
        <v>2237</v>
      </c>
      <c r="E6" s="22">
        <v>3271</v>
      </c>
      <c r="F6" s="22">
        <v>1469</v>
      </c>
      <c r="G6" s="22">
        <v>1577</v>
      </c>
      <c r="H6" s="22">
        <v>2046</v>
      </c>
      <c r="I6" s="8">
        <f t="shared" si="0"/>
        <v>10600</v>
      </c>
      <c r="J6" s="22">
        <v>23567</v>
      </c>
    </row>
    <row r="7" spans="1:16" ht="27.95" customHeight="1" x14ac:dyDescent="0.7">
      <c r="B7" s="4" t="s">
        <v>12</v>
      </c>
      <c r="C7" s="3" t="s">
        <v>25</v>
      </c>
      <c r="D7" s="10">
        <v>1956</v>
      </c>
      <c r="E7" s="10">
        <v>1500</v>
      </c>
      <c r="F7" s="11">
        <v>50</v>
      </c>
      <c r="G7" s="11">
        <v>40</v>
      </c>
      <c r="H7" s="11">
        <v>10</v>
      </c>
      <c r="I7" s="9"/>
      <c r="J7" s="9"/>
    </row>
    <row r="8" spans="1:16" ht="27.95" customHeight="1" x14ac:dyDescent="0.7">
      <c r="P8" s="16" t="str">
        <f>IF((G10-G11)&gt;=G10*0.5,"50%以上該当",IF((G10-G11)&gt;=G10*0.3,"30%以上該当","対象外"))</f>
        <v>50%以上該当</v>
      </c>
    </row>
    <row r="9" spans="1:16" ht="45.4" customHeight="1" thickBot="1" x14ac:dyDescent="0.85">
      <c r="D9" s="12" t="s">
        <v>13</v>
      </c>
      <c r="E9" s="12" t="s">
        <v>14</v>
      </c>
      <c r="G9" s="1" t="s">
        <v>28</v>
      </c>
      <c r="J9" s="38" t="s">
        <v>44</v>
      </c>
      <c r="K9" s="16" t="s">
        <v>49</v>
      </c>
      <c r="L9" s="32" t="s">
        <v>50</v>
      </c>
      <c r="M9" s="16" t="s">
        <v>49</v>
      </c>
      <c r="P9" s="3">
        <f>IF(AND(J10&gt;50000,P8="50%以上該当"),250,"")</f>
        <v>250</v>
      </c>
    </row>
    <row r="10" spans="1:16" ht="45.4" customHeight="1" thickBot="1" x14ac:dyDescent="0.75">
      <c r="D10" s="14" t="s">
        <v>42</v>
      </c>
      <c r="E10" s="15" t="s">
        <v>4</v>
      </c>
      <c r="F10" s="13" t="s">
        <v>29</v>
      </c>
      <c r="G10" s="20">
        <f>INDEX(D4:H6,MATCH(D10,C4:C6,0),MATCH(E10,D3:H3,0))</f>
        <v>3271</v>
      </c>
      <c r="J10" s="32" t="s">
        <v>39</v>
      </c>
      <c r="K10" s="16" t="str">
        <f>IF(50000&lt;M5,"〇","")</f>
        <v/>
      </c>
      <c r="L10" s="16" t="s">
        <v>45</v>
      </c>
      <c r="M10" s="16" t="str">
        <f>IF((G10-G11)&gt;=G10*0.5,"〇","")</f>
        <v>〇</v>
      </c>
    </row>
    <row r="11" spans="1:16" ht="45.4" customHeight="1" x14ac:dyDescent="0.7">
      <c r="D11" s="17" t="s">
        <v>15</v>
      </c>
      <c r="F11" s="4" t="s">
        <v>30</v>
      </c>
      <c r="G11" s="20">
        <f>IF(OR(G10=H4,G10=H5,G10=H6),H7,IF(OR(G10=G4,G10=G5,G10=G6),G7,IF(OR(G10=F4,G10=F5,G10=F6),F7,IF(OR(G10=E4,G10=E5,G10=E6),E7,IF(OR(G10=D4,G10=D5,G10=D6),D7,"ー")))))</f>
        <v>1500</v>
      </c>
      <c r="J11" s="38" t="s">
        <v>43</v>
      </c>
      <c r="K11" s="16" t="str">
        <f>IF(AND(M5&lt;=50000,10000&lt;M5),"〇","")</f>
        <v>〇</v>
      </c>
      <c r="L11" s="38" t="s">
        <v>46</v>
      </c>
      <c r="M11" s="16" t="str">
        <f>IF(AND((G10-G11)&gt;=G10*0.3,G10*0.5&gt;(G10-G11)),"〇","")</f>
        <v/>
      </c>
    </row>
    <row r="12" spans="1:16" ht="45.4" customHeight="1" x14ac:dyDescent="0.7">
      <c r="D12" s="17"/>
      <c r="F12" s="33"/>
      <c r="G12" s="20"/>
      <c r="J12" s="16" t="s">
        <v>40</v>
      </c>
      <c r="K12" s="16" t="str">
        <f>IF(M5&lt;=10000,"〇","")</f>
        <v/>
      </c>
      <c r="L12" s="38" t="s">
        <v>51</v>
      </c>
      <c r="M12" s="16" t="str">
        <f>IF((G10-G11)&lt;G10*0.3,"対象外","")</f>
        <v/>
      </c>
    </row>
    <row r="13" spans="1:16" ht="27.95" customHeight="1" thickBot="1" x14ac:dyDescent="0.75">
      <c r="B13" s="21"/>
      <c r="C13" s="21"/>
      <c r="D13" s="21"/>
      <c r="E13" s="21"/>
      <c r="F13" s="21"/>
      <c r="G13" s="21"/>
      <c r="H13" s="21"/>
      <c r="I13" s="21"/>
      <c r="J13" s="21"/>
      <c r="K13" s="35"/>
    </row>
    <row r="14" spans="1:16" ht="27.95" customHeight="1" x14ac:dyDescent="0.7">
      <c r="B14" s="24" t="s">
        <v>37</v>
      </c>
      <c r="C14" s="25"/>
      <c r="D14" s="25"/>
      <c r="E14" s="25"/>
      <c r="F14" s="25"/>
      <c r="G14" s="25"/>
      <c r="H14" s="25"/>
      <c r="I14" s="25"/>
      <c r="J14" s="25"/>
      <c r="K14" s="36"/>
      <c r="L14" s="26"/>
      <c r="M14" s="26"/>
    </row>
    <row r="15" spans="1:16" ht="27.95" customHeight="1" x14ac:dyDescent="0.7">
      <c r="B15" s="26"/>
      <c r="C15" s="27"/>
      <c r="D15" s="27" t="s">
        <v>17</v>
      </c>
      <c r="E15" s="27"/>
      <c r="F15" s="27" t="s">
        <v>19</v>
      </c>
      <c r="G15" s="27"/>
      <c r="H15" s="27"/>
      <c r="I15" s="27"/>
      <c r="J15" s="26"/>
      <c r="K15" s="37"/>
      <c r="L15" s="26"/>
      <c r="M15" s="26"/>
    </row>
    <row r="16" spans="1:16" ht="27.95" customHeight="1" x14ac:dyDescent="0.7">
      <c r="B16" s="28" t="s">
        <v>34</v>
      </c>
      <c r="C16" s="27" t="s">
        <v>16</v>
      </c>
      <c r="D16" s="29">
        <f>IF(D10=C4,SUM(D4:H4),IF(D10=C5,SUM(D5:H5),IF(D10=C6,SUM(D6:H6),"")))</f>
        <v>10600</v>
      </c>
      <c r="E16" s="30" t="s">
        <v>18</v>
      </c>
      <c r="F16" s="29">
        <f>G11</f>
        <v>1500</v>
      </c>
      <c r="G16" s="30" t="s">
        <v>20</v>
      </c>
      <c r="H16" s="31">
        <v>5</v>
      </c>
      <c r="I16" s="27" t="s">
        <v>21</v>
      </c>
      <c r="J16" s="39">
        <f>D16-F16*H16</f>
        <v>3100</v>
      </c>
      <c r="K16" s="30" t="s">
        <v>24</v>
      </c>
      <c r="L16" s="27"/>
      <c r="M16" s="26"/>
    </row>
    <row r="17" spans="2:13" ht="27.95" customHeight="1" x14ac:dyDescent="0.7">
      <c r="B17" s="28" t="s">
        <v>35</v>
      </c>
      <c r="C17" s="27" t="s">
        <v>32</v>
      </c>
      <c r="D17" s="27"/>
      <c r="E17" s="27"/>
      <c r="F17" s="27"/>
      <c r="G17" s="27"/>
      <c r="H17" s="27"/>
      <c r="I17" s="27"/>
      <c r="J17" s="40">
        <f>IF(AND(K10="○",M10="〇"),250,IF(AND(K10="〇",M11="〇"),150,IF(AND(K11="〇",M10="〇"),150,IF(AND(K11="〇",M11="〇"),90,IF(AND(K12="〇",M10="〇"),100,IF(AND(K12="〇",M11="〇"),60,"対象外"))))))</f>
        <v>150</v>
      </c>
      <c r="K17" s="30" t="s">
        <v>24</v>
      </c>
      <c r="L17" s="26"/>
      <c r="M17" s="26"/>
    </row>
    <row r="18" spans="2:13" ht="27.95" customHeight="1" x14ac:dyDescent="0.7">
      <c r="B18" s="28" t="s">
        <v>36</v>
      </c>
      <c r="C18" s="27" t="s">
        <v>33</v>
      </c>
      <c r="D18" s="26"/>
      <c r="E18" s="26"/>
      <c r="F18" s="26"/>
      <c r="G18" s="26"/>
      <c r="H18" s="26"/>
      <c r="I18" s="26"/>
      <c r="J18" s="39">
        <f>MIN(J16,J17)</f>
        <v>150</v>
      </c>
      <c r="K18" s="30" t="s">
        <v>24</v>
      </c>
      <c r="L18" s="26"/>
      <c r="M18" s="26"/>
    </row>
    <row r="19" spans="2:13" ht="27.95" customHeight="1" x14ac:dyDescent="0.7">
      <c r="B19" s="26"/>
      <c r="C19" s="26"/>
      <c r="D19" s="26"/>
      <c r="E19" s="26"/>
      <c r="F19" s="26"/>
      <c r="G19" s="26"/>
      <c r="H19" s="26"/>
      <c r="I19" s="26"/>
      <c r="J19" s="26"/>
      <c r="K19" s="37"/>
      <c r="L19" s="26"/>
      <c r="M19" s="26"/>
    </row>
    <row r="20" spans="2:13" ht="27.95" customHeight="1" x14ac:dyDescent="0.7">
      <c r="D20" s="3" t="s">
        <v>47</v>
      </c>
    </row>
    <row r="21" spans="2:13" ht="27.95" customHeight="1" x14ac:dyDescent="0.7">
      <c r="D21" s="3" t="s">
        <v>48</v>
      </c>
    </row>
  </sheetData>
  <protectedRanges>
    <protectedRange sqref="D4:H7 D10:E10" name="範囲1"/>
    <protectedRange sqref="J4:J6" name="範囲1_2"/>
  </protectedRanges>
  <mergeCells count="3">
    <mergeCell ref="F2:H2"/>
    <mergeCell ref="D2:E2"/>
    <mergeCell ref="B4:B6"/>
  </mergeCells>
  <phoneticPr fontId="2"/>
  <dataValidations count="2">
    <dataValidation type="list" showInputMessage="1" showErrorMessage="1" sqref="D10" xr:uid="{EF171063-4A1F-401B-B527-CB61A042A7A8}">
      <formula1>"2018年-2019年,2019年-2020年,2020年-2021年"</formula1>
    </dataValidation>
    <dataValidation type="list" showInputMessage="1" showErrorMessage="1" sqref="E10" xr:uid="{58BF2409-799E-4813-9C7D-AA1DBA859DA3}">
      <formula1>"11月,12月,1月,2月,3月"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493C7-D25D-4D74-A93F-0D53BC84BB95}">
  <dimension ref="A1:S21"/>
  <sheetViews>
    <sheetView tabSelected="1" zoomScale="55" zoomScaleNormal="55" workbookViewId="0">
      <pane ySplit="5" topLeftCell="A6" activePane="bottomLeft" state="frozen"/>
      <selection pane="bottomLeft" activeCell="Q8" sqref="Q8"/>
    </sheetView>
  </sheetViews>
  <sheetFormatPr defaultRowHeight="27.95" customHeight="1" x14ac:dyDescent="0.7"/>
  <cols>
    <col min="1" max="1" width="8" style="42" customWidth="1"/>
    <col min="2" max="2" width="9.875" style="42" customWidth="1"/>
    <col min="3" max="3" width="16" style="42" customWidth="1"/>
    <col min="4" max="8" width="14.25" style="42" customWidth="1"/>
    <col min="9" max="9" width="11.75" style="42" customWidth="1"/>
    <col min="10" max="10" width="12.0625" style="42" customWidth="1"/>
    <col min="11" max="11" width="10.875" style="42" customWidth="1"/>
    <col min="12" max="12" width="10.5" style="42" customWidth="1"/>
    <col min="13" max="13" width="8" style="42" customWidth="1"/>
    <col min="14" max="17" width="9" style="42"/>
    <col min="18" max="18" width="9" style="42" hidden="1" customWidth="1"/>
    <col min="19" max="19" width="15.6875" style="42" hidden="1" customWidth="1"/>
    <col min="20" max="16384" width="9" style="42"/>
  </cols>
  <sheetData>
    <row r="1" spans="1:19" ht="35.65" customHeight="1" x14ac:dyDescent="0.7">
      <c r="A1" s="59" t="s">
        <v>57</v>
      </c>
      <c r="D1" s="43"/>
      <c r="M1" s="44"/>
    </row>
    <row r="2" spans="1:19" ht="35.65" customHeight="1" x14ac:dyDescent="0.7">
      <c r="A2" s="59"/>
      <c r="D2" s="43"/>
      <c r="H2" s="74"/>
      <c r="J2" s="44"/>
    </row>
    <row r="3" spans="1:19" ht="35.65" customHeight="1" x14ac:dyDescent="0.7">
      <c r="A3" s="59"/>
      <c r="D3" s="43"/>
      <c r="I3" s="102" t="s">
        <v>54</v>
      </c>
      <c r="J3" s="44"/>
    </row>
    <row r="4" spans="1:19" ht="27.95" customHeight="1" x14ac:dyDescent="0.8">
      <c r="B4" s="45"/>
      <c r="D4" s="100"/>
      <c r="E4" s="100"/>
      <c r="F4" s="100"/>
      <c r="G4" s="100"/>
      <c r="H4" s="100"/>
      <c r="J4" s="61" t="s">
        <v>22</v>
      </c>
    </row>
    <row r="5" spans="1:19" s="74" customFormat="1" ht="41.25" customHeight="1" thickBot="1" x14ac:dyDescent="0.85">
      <c r="D5" s="64" t="s">
        <v>3</v>
      </c>
      <c r="E5" s="64" t="s">
        <v>4</v>
      </c>
      <c r="F5" s="64" t="s">
        <v>5</v>
      </c>
      <c r="G5" s="64" t="s">
        <v>6</v>
      </c>
      <c r="H5" s="64" t="s">
        <v>7</v>
      </c>
      <c r="I5" s="65" t="s">
        <v>58</v>
      </c>
      <c r="J5" s="66" t="s">
        <v>59</v>
      </c>
    </row>
    <row r="6" spans="1:19" ht="27.95" customHeight="1" x14ac:dyDescent="0.7">
      <c r="A6" s="41" t="s">
        <v>53</v>
      </c>
      <c r="B6" s="101" t="s">
        <v>11</v>
      </c>
      <c r="C6" s="42" t="s">
        <v>8</v>
      </c>
      <c r="D6" s="78">
        <v>17000</v>
      </c>
      <c r="E6" s="79">
        <v>17000</v>
      </c>
      <c r="F6" s="80">
        <v>17000</v>
      </c>
      <c r="G6" s="80">
        <v>17000</v>
      </c>
      <c r="H6" s="81">
        <v>17000</v>
      </c>
      <c r="I6" s="88">
        <f t="shared" ref="I6:I8" si="0">SUM(D6:H6)</f>
        <v>85000</v>
      </c>
      <c r="J6" s="89">
        <v>501000</v>
      </c>
    </row>
    <row r="7" spans="1:19" ht="27.95" customHeight="1" x14ac:dyDescent="0.7">
      <c r="B7" s="101"/>
      <c r="C7" s="42" t="s">
        <v>9</v>
      </c>
      <c r="D7" s="82">
        <v>16500</v>
      </c>
      <c r="E7" s="83">
        <v>16500</v>
      </c>
      <c r="F7" s="83">
        <v>16500</v>
      </c>
      <c r="G7" s="83">
        <v>16500</v>
      </c>
      <c r="H7" s="84">
        <v>16500</v>
      </c>
      <c r="I7" s="88">
        <f t="shared" si="0"/>
        <v>82500</v>
      </c>
      <c r="J7" s="90">
        <v>490000</v>
      </c>
      <c r="R7" s="46" t="s">
        <v>41</v>
      </c>
      <c r="S7" s="73" t="str">
        <f>IF(D12=C6,J6,IF(D12=C7,J7,IF(D12=C8,J8,"ー")))</f>
        <v>ー</v>
      </c>
    </row>
    <row r="8" spans="1:19" ht="27.95" customHeight="1" thickBot="1" x14ac:dyDescent="0.75">
      <c r="B8" s="101"/>
      <c r="C8" s="42" t="s">
        <v>10</v>
      </c>
      <c r="D8" s="82">
        <v>15000</v>
      </c>
      <c r="E8" s="83">
        <v>15000</v>
      </c>
      <c r="F8" s="83">
        <v>15000</v>
      </c>
      <c r="G8" s="83">
        <v>15000</v>
      </c>
      <c r="H8" s="84">
        <v>15000</v>
      </c>
      <c r="I8" s="88">
        <f t="shared" si="0"/>
        <v>75000</v>
      </c>
      <c r="J8" s="91">
        <v>100000</v>
      </c>
    </row>
    <row r="9" spans="1:19" ht="27.95" customHeight="1" thickBot="1" x14ac:dyDescent="0.75">
      <c r="B9" s="74" t="s">
        <v>12</v>
      </c>
      <c r="C9" s="42" t="s">
        <v>25</v>
      </c>
      <c r="D9" s="85">
        <v>12000</v>
      </c>
      <c r="E9" s="86">
        <v>11000</v>
      </c>
      <c r="F9" s="86">
        <v>10000</v>
      </c>
      <c r="G9" s="86">
        <v>9000</v>
      </c>
      <c r="H9" s="87">
        <v>8000</v>
      </c>
      <c r="J9" s="47"/>
    </row>
    <row r="10" spans="1:19" ht="21.95" customHeight="1" thickBot="1" x14ac:dyDescent="0.7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77"/>
    </row>
    <row r="11" spans="1:19" ht="42.75" customHeight="1" thickBot="1" x14ac:dyDescent="1.05">
      <c r="A11" s="41" t="s">
        <v>38</v>
      </c>
      <c r="D11" s="49" t="s">
        <v>13</v>
      </c>
      <c r="E11" s="49" t="s">
        <v>14</v>
      </c>
      <c r="F11" s="76" t="s">
        <v>56</v>
      </c>
      <c r="G11" s="49" t="s">
        <v>65</v>
      </c>
      <c r="I11" s="67" t="s">
        <v>61</v>
      </c>
      <c r="J11" s="49" t="s">
        <v>49</v>
      </c>
      <c r="K11" s="71" t="s">
        <v>60</v>
      </c>
      <c r="L11" s="49" t="s">
        <v>49</v>
      </c>
      <c r="M11" s="77"/>
    </row>
    <row r="12" spans="1:19" ht="39" customHeight="1" thickBot="1" x14ac:dyDescent="0.75">
      <c r="C12" s="42" t="s">
        <v>62</v>
      </c>
      <c r="D12" s="62" t="s">
        <v>68</v>
      </c>
      <c r="E12" s="63" t="s">
        <v>68</v>
      </c>
      <c r="F12" s="75" t="s">
        <v>67</v>
      </c>
      <c r="G12" s="92" t="e">
        <f>INDEX(D6:H8,MATCH(D12,C6:C8,0),MATCH(E12,D5:H5,0))</f>
        <v>#N/A</v>
      </c>
      <c r="I12" s="73" t="s">
        <v>39</v>
      </c>
      <c r="J12" s="51" t="str">
        <f>IF(AND(S7&lt;=999999999999,500000&lt;S7),"〇","")</f>
        <v/>
      </c>
      <c r="K12" s="51" t="s">
        <v>45</v>
      </c>
      <c r="L12" s="51" t="e">
        <f>IF((G12-G13)&gt;=G12*0.5,"〇","")</f>
        <v>#N/A</v>
      </c>
      <c r="M12" s="77"/>
    </row>
    <row r="13" spans="1:19" ht="39" customHeight="1" thickBot="1" x14ac:dyDescent="0.75">
      <c r="D13" s="52"/>
      <c r="F13" s="75" t="s">
        <v>66</v>
      </c>
      <c r="G13" s="93" t="str">
        <f>IF(E12=D5,D9,IF(E12=E5,E9,IF(E12=F5,F9,IF(E12=G5,G9,IF(E12=H5,H9,"ー")))))</f>
        <v>ー</v>
      </c>
      <c r="I13" s="50" t="s">
        <v>43</v>
      </c>
      <c r="J13" s="51" t="str">
        <f>IF(AND(S7&lt;=500000,100000&lt;S7),"〇","")</f>
        <v/>
      </c>
      <c r="K13" s="50" t="s">
        <v>46</v>
      </c>
      <c r="L13" s="51" t="e">
        <f>IF(AND((G12-G13)&gt;=G12*0.3,G12*0.5&gt;(G12-G13)),"〇","")</f>
        <v>#N/A</v>
      </c>
      <c r="M13" s="77"/>
    </row>
    <row r="14" spans="1:19" ht="39" customHeight="1" x14ac:dyDescent="0.7">
      <c r="D14" s="52"/>
      <c r="F14" s="74"/>
      <c r="G14" s="53"/>
      <c r="I14" s="51" t="s">
        <v>40</v>
      </c>
      <c r="J14" s="51" t="str">
        <f>IF(S7&lt;=100000,"〇","")</f>
        <v/>
      </c>
      <c r="K14" s="50" t="s">
        <v>51</v>
      </c>
      <c r="L14" s="51" t="e">
        <f>IF((G12-G13)&lt;G12*0.3,"対象外","")</f>
        <v>#N/A</v>
      </c>
      <c r="M14" s="77"/>
    </row>
    <row r="15" spans="1:19" ht="21.95" customHeight="1" thickBot="1" x14ac:dyDescent="0.7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77"/>
    </row>
    <row r="16" spans="1:19" ht="27.95" customHeight="1" x14ac:dyDescent="0.7">
      <c r="A16" s="54" t="s">
        <v>37</v>
      </c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56"/>
    </row>
    <row r="17" spans="2:13" ht="27.95" customHeight="1" x14ac:dyDescent="0.7">
      <c r="B17" s="56"/>
      <c r="C17" s="41"/>
      <c r="D17" s="72" t="s">
        <v>63</v>
      </c>
      <c r="E17" s="41"/>
      <c r="F17" s="72" t="s">
        <v>64</v>
      </c>
      <c r="G17" s="41"/>
      <c r="H17" s="41"/>
      <c r="I17" s="41"/>
      <c r="J17" s="56"/>
      <c r="K17" s="56"/>
      <c r="L17" s="56"/>
      <c r="M17" s="56"/>
    </row>
    <row r="18" spans="2:13" ht="27.95" customHeight="1" x14ac:dyDescent="1.1000000000000001">
      <c r="B18" s="60" t="s">
        <v>52</v>
      </c>
      <c r="C18" s="41" t="s">
        <v>16</v>
      </c>
      <c r="D18" s="94" t="str">
        <f>IF(D12=C6,I6,IF(D12=C7,I7,IF(D12=C8,I8,"")))</f>
        <v/>
      </c>
      <c r="E18" s="57" t="s">
        <v>18</v>
      </c>
      <c r="F18" s="94" t="str">
        <f>G13</f>
        <v>ー</v>
      </c>
      <c r="G18" s="57" t="s">
        <v>20</v>
      </c>
      <c r="H18" s="58">
        <v>5</v>
      </c>
      <c r="I18" s="41" t="s">
        <v>21</v>
      </c>
      <c r="J18" s="95" t="e">
        <f>D18-F18*H18</f>
        <v>#VALUE!</v>
      </c>
      <c r="K18" s="68" t="s">
        <v>55</v>
      </c>
      <c r="L18" s="41"/>
      <c r="M18" s="56"/>
    </row>
    <row r="19" spans="2:13" ht="27.95" customHeight="1" thickBot="1" x14ac:dyDescent="1.1499999999999999">
      <c r="B19" s="60" t="s">
        <v>35</v>
      </c>
      <c r="C19" s="41" t="s">
        <v>32</v>
      </c>
      <c r="D19" s="41"/>
      <c r="E19" s="41"/>
      <c r="F19" s="41"/>
      <c r="G19" s="41"/>
      <c r="H19" s="41"/>
      <c r="I19" s="41"/>
      <c r="J19" s="96" t="e">
        <f>IF(AND(J12="〇",L12="〇"),2500,IF(AND(J12="〇",L13="〇"),1500,IF(AND(J13="〇",L12="〇"),1500,IF(AND(J13="〇",L13="〇"),900,IF(AND(J14="〇",L12="〇"),1000,IF(AND(J14="〇",L13="〇"),600,"対象外"))))))</f>
        <v>#N/A</v>
      </c>
      <c r="K19" s="68" t="s">
        <v>55</v>
      </c>
      <c r="L19" s="56"/>
      <c r="M19" s="56"/>
    </row>
    <row r="20" spans="2:13" ht="27.95" customHeight="1" thickBot="1" x14ac:dyDescent="1.1499999999999999">
      <c r="B20" s="60" t="s">
        <v>36</v>
      </c>
      <c r="C20" s="41" t="s">
        <v>33</v>
      </c>
      <c r="D20" s="56"/>
      <c r="E20" s="56"/>
      <c r="F20" s="56"/>
      <c r="G20" s="56"/>
      <c r="I20" s="70"/>
      <c r="J20" s="97" t="e">
        <f>IF(J19="対象外","対象外",IF(J18&lt;=0,0,MIN(J18:J19)))</f>
        <v>#N/A</v>
      </c>
      <c r="K20" s="69" t="s">
        <v>55</v>
      </c>
      <c r="L20" s="56"/>
      <c r="M20" s="56"/>
    </row>
    <row r="21" spans="2:13" ht="27.95" customHeight="1" x14ac:dyDescent="0.7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</sheetData>
  <protectedRanges>
    <protectedRange sqref="F9:H9 D12:E12" name="範囲1"/>
    <protectedRange sqref="D6:H8" name="範囲1_1_1_1_1_1"/>
    <protectedRange sqref="J6:J8" name="範囲1_1_1_1_2"/>
    <protectedRange sqref="D9:E9" name="範囲1_2"/>
  </protectedRanges>
  <mergeCells count="3">
    <mergeCell ref="D4:E4"/>
    <mergeCell ref="F4:H4"/>
    <mergeCell ref="B6:B8"/>
  </mergeCells>
  <phoneticPr fontId="2"/>
  <dataValidations count="2">
    <dataValidation type="list" showInputMessage="1" showErrorMessage="1" sqref="E12" xr:uid="{B9A01C6A-8729-4F56-BADE-9AB06CBC1463}">
      <formula1>"―,11月,12月,1月,2月,3月"</formula1>
    </dataValidation>
    <dataValidation type="list" showInputMessage="1" showErrorMessage="1" sqref="D12" xr:uid="{C30A0920-7D22-4E0B-B27F-9F87048EB58C}">
      <formula1>"―,2018年-2019年,2019年-2020年,2020年-2021年"</formula1>
    </dataValidation>
  </dataValidations>
  <pageMargins left="1.3779527559055118" right="0.98425196850393704" top="0.98425196850393704" bottom="0.98425196850393704" header="0.51181102362204722" footer="0.51181102362204722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元</vt:lpstr>
      <vt:lpstr>20220201</vt:lpstr>
      <vt:lpstr>'20220201'!Print_Area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大崎勝則</dc:creator>
  <cp:lastModifiedBy>osaki katsunori</cp:lastModifiedBy>
  <cp:lastPrinted>2022-02-01T14:04:14Z</cp:lastPrinted>
  <dcterms:created xsi:type="dcterms:W3CDTF">2022-01-12T10:16:15Z</dcterms:created>
  <dcterms:modified xsi:type="dcterms:W3CDTF">2022-02-07T14:58:27Z</dcterms:modified>
</cp:coreProperties>
</file>